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5360" windowHeight="10200" activeTab="0"/>
  </bookViews>
  <sheets>
    <sheet name="Proračun" sheetId="1" r:id="rId1"/>
    <sheet name="Graf frek. odziva" sheetId="2" r:id="rId2"/>
  </sheets>
  <definedNames/>
  <calcPr fullCalcOnLoad="1"/>
</workbook>
</file>

<file path=xl/sharedStrings.xml><?xml version="1.0" encoding="utf-8"?>
<sst xmlns="http://schemas.openxmlformats.org/spreadsheetml/2006/main" count="53" uniqueCount="47">
  <si>
    <t>fsb =</t>
  </si>
  <si>
    <t>Qts =</t>
  </si>
  <si>
    <t>Parametri zvučnika</t>
  </si>
  <si>
    <t>Vas =</t>
  </si>
  <si>
    <t>Hz</t>
  </si>
  <si>
    <t>dm3</t>
  </si>
  <si>
    <t>Maksimalno linearan odziv</t>
  </si>
  <si>
    <t>Ako je zadana zapremina kutije</t>
  </si>
  <si>
    <t>Vb =</t>
  </si>
  <si>
    <t>a = Vas / Vb =</t>
  </si>
  <si>
    <t>dB</t>
  </si>
  <si>
    <t>Frekvencijski odziv</t>
  </si>
  <si>
    <t>C = 1 + A + Vas/Vb + fb/7fsb =</t>
  </si>
  <si>
    <t>D = 1/Qts + fb/7fsb =</t>
  </si>
  <si>
    <t>fn = f/fsb</t>
  </si>
  <si>
    <t>B = A/Qts + fb/7fsb =</t>
  </si>
  <si>
    <t>f,   Hz</t>
  </si>
  <si>
    <t>fn</t>
  </si>
  <si>
    <t>Odziv, dB</t>
  </si>
  <si>
    <t>Bas - refleks otvor</t>
  </si>
  <si>
    <t>Dv =</t>
  </si>
  <si>
    <t>mm</t>
  </si>
  <si>
    <t>PowerAmper BW10</t>
  </si>
  <si>
    <t xml:space="preserve">ISPUNI PLAVA POLJA I REZULTATE ĆEŠ </t>
  </si>
  <si>
    <t>UPUTA</t>
  </si>
  <si>
    <r>
      <t>dm</t>
    </r>
    <r>
      <rPr>
        <b/>
        <vertAlign val="superscript"/>
        <sz val="12"/>
        <color indexed="10"/>
        <rFont val="Calibri"/>
        <family val="2"/>
      </rPr>
      <t>3</t>
    </r>
  </si>
  <si>
    <r>
      <t>f3 = fsb*a</t>
    </r>
    <r>
      <rPr>
        <vertAlign val="superscript"/>
        <sz val="10"/>
        <rFont val="Calibri"/>
        <family val="2"/>
      </rPr>
      <t>0.44</t>
    </r>
    <r>
      <rPr>
        <sz val="10"/>
        <rFont val="Calibri"/>
        <family val="2"/>
      </rPr>
      <t xml:space="preserve"> =</t>
    </r>
  </si>
  <si>
    <r>
      <t>fb = fsb*a</t>
    </r>
    <r>
      <rPr>
        <vertAlign val="superscript"/>
        <sz val="10"/>
        <rFont val="Calibri"/>
        <family val="2"/>
      </rPr>
      <t>0,31</t>
    </r>
    <r>
      <rPr>
        <sz val="10"/>
        <rFont val="Calibri"/>
        <family val="2"/>
      </rPr>
      <t xml:space="preserve"> =</t>
    </r>
  </si>
  <si>
    <r>
      <t>Rh = 20*log(Qts*a</t>
    </r>
    <r>
      <rPr>
        <vertAlign val="superscript"/>
        <sz val="10"/>
        <rFont val="Calibri"/>
        <family val="2"/>
      </rPr>
      <t>0,3</t>
    </r>
    <r>
      <rPr>
        <sz val="10"/>
        <rFont val="Calibri"/>
        <family val="2"/>
      </rPr>
      <t>/0,4) =</t>
    </r>
  </si>
  <si>
    <r>
      <t>A = (fb/fsb)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</t>
    </r>
  </si>
  <si>
    <r>
      <t>R = 20 log (fn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/((fn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-Cfn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+A)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fn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(Dfn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-B)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1/2</t>
    </r>
    <r>
      <rPr>
        <sz val="10"/>
        <rFont val="Calibri"/>
        <family val="2"/>
      </rPr>
      <t>)</t>
    </r>
  </si>
  <si>
    <t>PROMJER</t>
  </si>
  <si>
    <t>DUŽINA</t>
  </si>
  <si>
    <r>
      <t>L' = 2350/fb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*Vb = </t>
    </r>
  </si>
  <si>
    <r>
      <t>Lv = L'Dv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- 0,73*Dv =</t>
    </r>
  </si>
  <si>
    <t xml:space="preserve"> VENTA</t>
  </si>
  <si>
    <t>VENTA</t>
  </si>
  <si>
    <t>FREKVENCIJSKI ODZIV</t>
  </si>
  <si>
    <r>
      <t>Vb = 20*Vas*Qts</t>
    </r>
    <r>
      <rPr>
        <vertAlign val="superscript"/>
        <sz val="12"/>
        <rFont val="Calibri"/>
        <family val="2"/>
      </rPr>
      <t>3.3</t>
    </r>
    <r>
      <rPr>
        <sz val="12"/>
        <rFont val="Calibri"/>
        <family val="2"/>
      </rPr>
      <t xml:space="preserve"> =</t>
    </r>
  </si>
  <si>
    <r>
      <t>f3 = 0,28*fsb*Qts</t>
    </r>
    <r>
      <rPr>
        <vertAlign val="superscript"/>
        <sz val="12"/>
        <rFont val="Calibri"/>
        <family val="2"/>
      </rPr>
      <t>-1.4</t>
    </r>
    <r>
      <rPr>
        <sz val="12"/>
        <rFont val="Calibri"/>
        <family val="2"/>
      </rPr>
      <t>=</t>
    </r>
  </si>
  <si>
    <r>
      <t>fb = 0,42*fsb*Qts</t>
    </r>
    <r>
      <rPr>
        <vertAlign val="superscript"/>
        <sz val="12"/>
        <rFont val="Calibri"/>
        <family val="2"/>
      </rPr>
      <t>-0,96</t>
    </r>
    <r>
      <rPr>
        <sz val="12"/>
        <rFont val="Calibri"/>
        <family val="2"/>
      </rPr>
      <t xml:space="preserve"> =</t>
    </r>
  </si>
  <si>
    <t>DOBITI U ŽUTIM POLJIMA (PAZI JEDINICE)</t>
  </si>
  <si>
    <r>
      <t xml:space="preserve">Napomena: </t>
    </r>
    <r>
      <rPr>
        <b/>
        <sz val="12"/>
        <color indexed="10"/>
        <rFont val="Calibri"/>
        <family val="2"/>
      </rPr>
      <t>formule vrijede za Qts od 0,25 do 0,65. Dužina cijevi venta veća od 50mm</t>
    </r>
  </si>
  <si>
    <t>07 Zvučničke kutije i filteri (Adobe Acrobat PDF 5969KB)</t>
  </si>
  <si>
    <t>ZA DETALJE:</t>
  </si>
  <si>
    <t>ili litara</t>
  </si>
  <si>
    <t>Tip i model zvučnika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</si>
</sst>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00"/>
    <numFmt numFmtId="182" formatCode="0.000000000000"/>
  </numFmts>
  <fonts count="64">
    <font>
      <sz val="10"/>
      <name val="Arial"/>
      <family val="0"/>
    </font>
    <font>
      <i/>
      <sz val="10"/>
      <name val="Arial"/>
      <family val="2"/>
    </font>
    <font>
      <sz val="8"/>
      <color indexed="9"/>
      <name val="Arial"/>
      <family val="2"/>
    </font>
    <font>
      <sz val="10"/>
      <name val="Calibri"/>
      <family val="2"/>
    </font>
    <font>
      <b/>
      <vertAlign val="superscript"/>
      <sz val="12"/>
      <color indexed="10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i/>
      <sz val="10"/>
      <name val="Arial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i/>
      <sz val="10"/>
      <name val="Calibri"/>
      <family val="2"/>
    </font>
    <font>
      <sz val="8"/>
      <color indexed="9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2"/>
      <color indexed="10"/>
      <name val="Calibri"/>
      <family val="2"/>
    </font>
    <font>
      <b/>
      <i/>
      <sz val="12"/>
      <color indexed="10"/>
      <name val="Calibri"/>
      <family val="2"/>
    </font>
    <font>
      <i/>
      <sz val="12"/>
      <color indexed="10"/>
      <name val="Calibri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sz val="18"/>
      <color indexed="53"/>
      <name val="Arial"/>
      <family val="2"/>
    </font>
    <font>
      <b/>
      <sz val="28"/>
      <color indexed="12"/>
      <name val="Calibri"/>
      <family val="2"/>
    </font>
    <font>
      <b/>
      <i/>
      <sz val="28"/>
      <color indexed="12"/>
      <name val="Calibri"/>
      <family val="2"/>
    </font>
    <font>
      <sz val="22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i/>
      <sz val="12"/>
      <color rgb="FFFF0000"/>
      <name val="Calibri"/>
      <family val="2"/>
    </font>
    <font>
      <i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9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1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0" fontId="33" fillId="0" borderId="0" xfId="0" applyFont="1" applyAlignment="1">
      <alignment/>
    </xf>
    <xf numFmtId="0" fontId="32" fillId="0" borderId="10" xfId="0" applyFont="1" applyBorder="1" applyAlignment="1">
      <alignment/>
    </xf>
    <xf numFmtId="0" fontId="28" fillId="34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29" fillId="34" borderId="0" xfId="0" applyFont="1" applyFill="1" applyAlignment="1">
      <alignment/>
    </xf>
    <xf numFmtId="0" fontId="3" fillId="0" borderId="0" xfId="0" applyFont="1" applyBorder="1" applyAlignment="1">
      <alignment/>
    </xf>
    <xf numFmtId="1" fontId="60" fillId="33" borderId="11" xfId="0" applyNumberFormat="1" applyFont="1" applyFill="1" applyBorder="1" applyAlignment="1">
      <alignment/>
    </xf>
    <xf numFmtId="0" fontId="60" fillId="33" borderId="12" xfId="0" applyFont="1" applyFill="1" applyBorder="1" applyAlignment="1">
      <alignment/>
    </xf>
    <xf numFmtId="1" fontId="60" fillId="33" borderId="13" xfId="0" applyNumberFormat="1" applyFont="1" applyFill="1" applyBorder="1" applyAlignment="1">
      <alignment/>
    </xf>
    <xf numFmtId="0" fontId="60" fillId="33" borderId="14" xfId="0" applyFont="1" applyFill="1" applyBorder="1" applyAlignment="1">
      <alignment/>
    </xf>
    <xf numFmtId="1" fontId="60" fillId="33" borderId="15" xfId="0" applyNumberFormat="1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2" fillId="33" borderId="17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33" borderId="15" xfId="0" applyFont="1" applyFill="1" applyBorder="1" applyAlignment="1">
      <alignment/>
    </xf>
    <xf numFmtId="1" fontId="61" fillId="33" borderId="18" xfId="0" applyNumberFormat="1" applyFont="1" applyFill="1" applyBorder="1" applyAlignment="1">
      <alignment/>
    </xf>
    <xf numFmtId="1" fontId="61" fillId="33" borderId="16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63" fillId="33" borderId="19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60" fillId="33" borderId="21" xfId="0" applyFont="1" applyFill="1" applyBorder="1" applyAlignment="1">
      <alignment/>
    </xf>
    <xf numFmtId="1" fontId="60" fillId="33" borderId="19" xfId="0" applyNumberFormat="1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32" fillId="0" borderId="0" xfId="0" applyFont="1" applyBorder="1" applyAlignment="1">
      <alignment/>
    </xf>
    <xf numFmtId="0" fontId="29" fillId="35" borderId="2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8" fillId="35" borderId="23" xfId="0" applyFont="1" applyFill="1" applyBorder="1" applyAlignment="1">
      <alignment/>
    </xf>
    <xf numFmtId="0" fontId="28" fillId="35" borderId="24" xfId="0" applyFont="1" applyFill="1" applyBorder="1" applyAlignment="1">
      <alignment/>
    </xf>
    <xf numFmtId="0" fontId="28" fillId="35" borderId="25" xfId="0" applyFont="1" applyFill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32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36" borderId="0" xfId="0" applyFont="1" applyFill="1" applyAlignment="1">
      <alignment/>
    </xf>
    <xf numFmtId="0" fontId="3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61" fillId="33" borderId="12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1" fillId="33" borderId="16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2" fillId="37" borderId="10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FF"/>
                </a:solidFill>
              </a:rPr>
              <a:t>Frekvencijski odziv zadanog </a:t>
            </a:r>
            <a:r>
              <a:rPr lang="en-US" cap="none" sz="2800" b="1" i="1" u="none" baseline="0">
                <a:solidFill>
                  <a:srgbClr val="0000FF"/>
                </a:solidFill>
              </a:rPr>
              <a:t>Bass Reflex </a:t>
            </a:r>
            <a:r>
              <a:rPr lang="en-US" cap="none" sz="2800" b="1" i="0" u="none" baseline="0">
                <a:solidFill>
                  <a:srgbClr val="0000FF"/>
                </a:solidFill>
              </a:rPr>
              <a:t>sustava</a:t>
            </a:r>
          </a:p>
        </c:rich>
      </c:tx>
      <c:layout>
        <c:manualLayout>
          <c:xMode val="factor"/>
          <c:yMode val="factor"/>
          <c:x val="0.059"/>
          <c:y val="-0.0185"/>
        </c:manualLayout>
      </c:layou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34"/>
          <c:y val="0.13975"/>
          <c:w val="0.9635"/>
          <c:h val="0.8042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0"/>
            <c:spPr>
              <a:solidFill>
                <a:srgbClr val="FF99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Proračun!$B$35:$K$35</c:f>
              <c:numCache/>
            </c:numRef>
          </c:xVal>
          <c:yVal>
            <c:numRef>
              <c:f>Proračun!$B$37:$K$37</c:f>
              <c:numCache/>
            </c:numRef>
          </c:yVal>
          <c:smooth val="1"/>
        </c:ser>
        <c:axId val="25798060"/>
        <c:axId val="30855949"/>
      </c:scatterChart>
      <c:valAx>
        <c:axId val="257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Frekvencija, Hz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30855949"/>
        <c:crosses val="autoZero"/>
        <c:crossBetween val="midCat"/>
        <c:dispUnits/>
      </c:valAx>
      <c:valAx>
        <c:axId val="30855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Odziv, dB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25798060"/>
        <c:crosses val="autoZero"/>
        <c:crossBetween val="midCat"/>
        <c:dispUnits/>
      </c:valAx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blipFill>
      <a:blip r:embed="rId1">
        <a:alphaModFix amt="95000"/>
      </a:blip>
      <a:srcRect/>
      <a:stretch>
        <a:fillRect/>
      </a:stretch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FF"/>
                </a:solidFill>
              </a:rPr>
              <a:t>Frekvencijski odziv zadanog Bass Reflex sustava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34"/>
          <c:y val="0.13925"/>
          <c:w val="0.9635"/>
          <c:h val="0.804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0"/>
            <c:spPr>
              <a:solidFill>
                <a:srgbClr val="FF99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Proračun!$B$35:$K$35</c:f>
              <c:numCache>
                <c:ptCount val="10"/>
                <c:pt idx="0">
                  <c:v>120</c:v>
                </c:pt>
                <c:pt idx="1">
                  <c:v>110</c:v>
                </c:pt>
                <c:pt idx="2">
                  <c:v>100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</c:v>
                </c:pt>
              </c:numCache>
            </c:numRef>
          </c:xVal>
          <c:yVal>
            <c:numRef>
              <c:f>Proračun!$B$37:$K$37</c:f>
              <c:numCache>
                <c:ptCount val="10"/>
                <c:pt idx="0">
                  <c:v>-0.1165884851328573</c:v>
                </c:pt>
                <c:pt idx="1">
                  <c:v>-0.12729668533568833</c:v>
                </c:pt>
                <c:pt idx="2">
                  <c:v>-0.13549545870794033</c:v>
                </c:pt>
                <c:pt idx="3">
                  <c:v>-0.1358673803809566</c:v>
                </c:pt>
                <c:pt idx="4">
                  <c:v>-0.11587249785908513</c:v>
                </c:pt>
                <c:pt idx="5">
                  <c:v>-0.04573862823789593</c:v>
                </c:pt>
                <c:pt idx="6">
                  <c:v>0.1417288332553291</c:v>
                </c:pt>
                <c:pt idx="7">
                  <c:v>0.5138080069539135</c:v>
                </c:pt>
                <c:pt idx="8">
                  <c:v>-0.38452601178422746</c:v>
                </c:pt>
                <c:pt idx="9">
                  <c:v>-9.647150840505109</c:v>
                </c:pt>
              </c:numCache>
            </c:numRef>
          </c:yVal>
          <c:smooth val="1"/>
        </c:ser>
        <c:axId val="9268086"/>
        <c:axId val="16303911"/>
      </c:scatterChart>
      <c:valAx>
        <c:axId val="926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Frekvencija, Hz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16303911"/>
        <c:crosses val="autoZero"/>
        <c:crossBetween val="midCat"/>
        <c:dispUnits/>
      </c:valAx>
      <c:valAx>
        <c:axId val="1630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Odziv, dB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crossBetween val="midCat"/>
        <c:dispUnits/>
      </c:valAx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3</xdr:row>
      <xdr:rowOff>0</xdr:rowOff>
    </xdr:from>
    <xdr:to>
      <xdr:col>26</xdr:col>
      <xdr:colOff>542925</xdr:colOff>
      <xdr:row>42</xdr:row>
      <xdr:rowOff>66675</xdr:rowOff>
    </xdr:to>
    <xdr:graphicFrame>
      <xdr:nvGraphicFramePr>
        <xdr:cNvPr id="1" name="Grafikon 1"/>
        <xdr:cNvGraphicFramePr/>
      </xdr:nvGraphicFramePr>
      <xdr:xfrm>
        <a:off x="7639050" y="571500"/>
        <a:ext cx="9134475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32</xdr:row>
      <xdr:rowOff>133350</xdr:rowOff>
    </xdr:from>
    <xdr:to>
      <xdr:col>15</xdr:col>
      <xdr:colOff>523875</xdr:colOff>
      <xdr:row>36</xdr:row>
      <xdr:rowOff>66675</xdr:rowOff>
    </xdr:to>
    <xdr:sp>
      <xdr:nvSpPr>
        <xdr:cNvPr id="2" name="Ravni poveznik sa strelicom 2"/>
        <xdr:cNvSpPr>
          <a:spLocks/>
        </xdr:cNvSpPr>
      </xdr:nvSpPr>
      <xdr:spPr>
        <a:xfrm flipV="1">
          <a:off x="7153275" y="6248400"/>
          <a:ext cx="2895600" cy="466725"/>
        </a:xfrm>
        <a:prstGeom prst="straightConnector1">
          <a:avLst/>
        </a:prstGeom>
        <a:noFill/>
        <a:ln w="76200" cmpd="sng">
          <a:solidFill>
            <a:srgbClr val="4A7EBB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2" max="2" width="13.421875" style="0" customWidth="1"/>
    <col min="3" max="3" width="8.421875" style="0" customWidth="1"/>
    <col min="4" max="4" width="11.28125" style="0" customWidth="1"/>
  </cols>
  <sheetData>
    <row r="1" spans="1:28" ht="15.75">
      <c r="A1" s="2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9"/>
      <c r="AB1" s="19"/>
    </row>
    <row r="2" spans="1:2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9"/>
      <c r="AB2" s="19"/>
    </row>
    <row r="3" spans="1:28" s="1" customFormat="1" ht="16.5" thickBot="1">
      <c r="A3" s="24" t="s">
        <v>2</v>
      </c>
      <c r="B3" s="54"/>
      <c r="C3" s="14" t="s">
        <v>46</v>
      </c>
      <c r="D3" s="14"/>
      <c r="E3" s="70" t="s">
        <v>22</v>
      </c>
      <c r="F3" s="70"/>
      <c r="G3" s="69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0"/>
      <c r="AB3" s="20"/>
    </row>
    <row r="4" spans="1:28" ht="15.75">
      <c r="A4" s="7" t="s">
        <v>0</v>
      </c>
      <c r="B4" s="55">
        <v>45</v>
      </c>
      <c r="C4" s="27" t="s">
        <v>4</v>
      </c>
      <c r="D4" s="4"/>
      <c r="E4" s="4"/>
      <c r="F4" s="4"/>
      <c r="G4" s="4"/>
      <c r="H4" s="4"/>
      <c r="I4" s="4"/>
      <c r="J4" s="4"/>
      <c r="K4" s="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9"/>
      <c r="AB4" s="19"/>
    </row>
    <row r="5" spans="1:28" ht="15.75">
      <c r="A5" s="8" t="s">
        <v>1</v>
      </c>
      <c r="B5" s="56">
        <v>0.45</v>
      </c>
      <c r="C5" s="27"/>
      <c r="D5" s="4"/>
      <c r="E5" s="4"/>
      <c r="F5" s="4"/>
      <c r="G5" s="4"/>
      <c r="H5" s="4"/>
      <c r="I5" s="4"/>
      <c r="J5" s="4"/>
      <c r="K5" s="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9"/>
      <c r="AB5" s="19"/>
    </row>
    <row r="6" spans="1:28" s="1" customFormat="1" ht="16.5" thickBot="1">
      <c r="A6" s="9" t="s">
        <v>3</v>
      </c>
      <c r="B6" s="57">
        <v>65</v>
      </c>
      <c r="C6" s="28" t="s">
        <v>5</v>
      </c>
      <c r="D6" s="9" t="s">
        <v>45</v>
      </c>
      <c r="E6" s="6"/>
      <c r="F6" s="61"/>
      <c r="G6" s="61" t="s">
        <v>24</v>
      </c>
      <c r="H6" s="61"/>
      <c r="I6" s="61"/>
      <c r="J6" s="62"/>
      <c r="K6" s="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0"/>
      <c r="AB6" s="20"/>
    </row>
    <row r="7" spans="1:28" ht="15.75">
      <c r="A7" s="4"/>
      <c r="B7" s="4"/>
      <c r="C7" s="4"/>
      <c r="D7" s="4"/>
      <c r="E7" s="4"/>
      <c r="F7" s="63" t="s">
        <v>23</v>
      </c>
      <c r="G7" s="64"/>
      <c r="H7" s="64"/>
      <c r="I7" s="64"/>
      <c r="J7" s="65"/>
      <c r="K7" s="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9"/>
      <c r="AB7" s="19"/>
    </row>
    <row r="8" spans="1:28" ht="15.75">
      <c r="A8" s="4"/>
      <c r="B8" s="4"/>
      <c r="C8" s="4"/>
      <c r="D8" s="4"/>
      <c r="E8" s="4"/>
      <c r="F8" s="63" t="s">
        <v>41</v>
      </c>
      <c r="G8" s="63"/>
      <c r="H8" s="63"/>
      <c r="I8" s="64"/>
      <c r="J8" s="65"/>
      <c r="K8" s="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9"/>
      <c r="AB8" s="19"/>
    </row>
    <row r="9" spans="1:28" s="1" customFormat="1" ht="16.5" thickBot="1">
      <c r="A9" s="5" t="s">
        <v>6</v>
      </c>
      <c r="B9" s="6"/>
      <c r="C9" s="30"/>
      <c r="D9" s="30"/>
      <c r="E9" s="6"/>
      <c r="F9" s="61" t="s">
        <v>44</v>
      </c>
      <c r="G9" s="61"/>
      <c r="H9" s="61"/>
      <c r="I9" s="61"/>
      <c r="J9" s="62"/>
      <c r="K9" s="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20"/>
      <c r="AB9" s="20"/>
    </row>
    <row r="10" spans="1:28" ht="18">
      <c r="A10" s="15" t="s">
        <v>38</v>
      </c>
      <c r="B10" s="15"/>
      <c r="C10" s="31">
        <f>20*B6*B5^3.3</f>
        <v>93.22763083413767</v>
      </c>
      <c r="D10" s="32" t="s">
        <v>25</v>
      </c>
      <c r="E10" s="4"/>
      <c r="F10" s="65" t="s">
        <v>43</v>
      </c>
      <c r="G10" s="65"/>
      <c r="H10" s="65"/>
      <c r="I10" s="65"/>
      <c r="J10" s="65"/>
      <c r="K10" s="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9"/>
      <c r="AB10" s="19"/>
    </row>
    <row r="11" spans="1:28" ht="18">
      <c r="A11" s="15" t="s">
        <v>39</v>
      </c>
      <c r="B11" s="15"/>
      <c r="C11" s="33">
        <f>0.28*B4*B5^(-1.4)</f>
        <v>38.536567228444774</v>
      </c>
      <c r="D11" s="34" t="s">
        <v>4</v>
      </c>
      <c r="E11" s="4"/>
      <c r="F11" s="4"/>
      <c r="G11" s="4"/>
      <c r="H11" s="4"/>
      <c r="I11" s="4"/>
      <c r="J11" s="4"/>
      <c r="K11" s="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9"/>
      <c r="AB11" s="19"/>
    </row>
    <row r="12" spans="1:28" s="1" customFormat="1" ht="18.75" thickBot="1">
      <c r="A12" s="16" t="s">
        <v>40</v>
      </c>
      <c r="B12" s="16"/>
      <c r="C12" s="35">
        <f>0.42*B4*B5^(-0.96)</f>
        <v>40.67970463393714</v>
      </c>
      <c r="D12" s="36" t="s">
        <v>4</v>
      </c>
      <c r="E12" s="6"/>
      <c r="F12" s="6"/>
      <c r="G12" s="6"/>
      <c r="H12" s="6"/>
      <c r="I12" s="6"/>
      <c r="J12" s="6"/>
      <c r="K12" s="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0"/>
      <c r="AB12" s="20"/>
    </row>
    <row r="13" spans="1:2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9"/>
      <c r="AB13" s="19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9"/>
      <c r="AB14" s="19"/>
    </row>
    <row r="15" spans="1:28" s="1" customFormat="1" ht="16.5" thickBot="1">
      <c r="A15" s="26" t="s">
        <v>7</v>
      </c>
      <c r="B15" s="52"/>
      <c r="C15" s="26"/>
      <c r="D15" s="6"/>
      <c r="E15" s="6"/>
      <c r="F15" s="6"/>
      <c r="G15" s="6"/>
      <c r="H15" s="6"/>
      <c r="I15" s="6"/>
      <c r="J15" s="6"/>
      <c r="K15" s="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20"/>
      <c r="AB15" s="20"/>
    </row>
    <row r="16" spans="1:28" ht="21.75" thickBot="1">
      <c r="A16" s="10" t="s">
        <v>8</v>
      </c>
      <c r="B16" s="53">
        <v>93</v>
      </c>
      <c r="C16" s="29" t="s">
        <v>5</v>
      </c>
      <c r="D16" s="4"/>
      <c r="E16" s="4"/>
      <c r="F16" s="4"/>
      <c r="G16" s="4"/>
      <c r="H16" s="4"/>
      <c r="I16" s="4"/>
      <c r="J16" s="4"/>
      <c r="K16" s="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9"/>
      <c r="AB16" s="19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9"/>
      <c r="AB17" s="19"/>
    </row>
    <row r="18" spans="1:28" ht="13.5" thickBot="1">
      <c r="A18" s="4" t="s">
        <v>9</v>
      </c>
      <c r="B18" s="4"/>
      <c r="C18" s="11">
        <f>B6/B16</f>
        <v>0.6989247311827957</v>
      </c>
      <c r="D18" s="4"/>
      <c r="E18" s="4"/>
      <c r="F18" s="4"/>
      <c r="G18" s="4"/>
      <c r="H18" s="4"/>
      <c r="I18" s="4"/>
      <c r="J18" s="4"/>
      <c r="K18" s="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9"/>
      <c r="AB18" s="19"/>
    </row>
    <row r="19" spans="1:28" ht="15.75">
      <c r="A19" s="4" t="s">
        <v>26</v>
      </c>
      <c r="B19" s="4"/>
      <c r="C19" s="31">
        <f>B4*C18^0.44</f>
        <v>38.43809832163746</v>
      </c>
      <c r="D19" s="66" t="s">
        <v>4</v>
      </c>
      <c r="E19" s="4"/>
      <c r="F19" s="4"/>
      <c r="G19" s="4"/>
      <c r="H19" s="4"/>
      <c r="I19" s="4"/>
      <c r="J19" s="4"/>
      <c r="K19" s="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9"/>
      <c r="AB19" s="19"/>
    </row>
    <row r="20" spans="1:28" ht="15.75">
      <c r="A20" s="4" t="s">
        <v>27</v>
      </c>
      <c r="B20" s="4"/>
      <c r="C20" s="33">
        <f>B4*C18^0.31</f>
        <v>40.270399709805716</v>
      </c>
      <c r="D20" s="42" t="s">
        <v>4</v>
      </c>
      <c r="E20" s="4"/>
      <c r="F20" s="4"/>
      <c r="G20" s="4"/>
      <c r="H20" s="4"/>
      <c r="I20" s="4"/>
      <c r="J20" s="4"/>
      <c r="K20" s="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9"/>
      <c r="AB20" s="19"/>
    </row>
    <row r="21" spans="1:28" ht="15.75">
      <c r="A21" s="4"/>
      <c r="B21" s="4"/>
      <c r="C21" s="67"/>
      <c r="D21" s="42"/>
      <c r="E21" s="4"/>
      <c r="F21" s="4"/>
      <c r="G21" s="4"/>
      <c r="H21" s="4"/>
      <c r="I21" s="4"/>
      <c r="J21" s="4"/>
      <c r="K21" s="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9"/>
      <c r="AB21" s="19"/>
    </row>
    <row r="22" spans="1:28" s="1" customFormat="1" ht="16.5" thickBot="1">
      <c r="A22" s="6" t="s">
        <v>28</v>
      </c>
      <c r="B22" s="6"/>
      <c r="C22" s="35">
        <f>20*LOG((B5*C18^0.3)/0.4)</f>
        <v>0.0896328974811489</v>
      </c>
      <c r="D22" s="68" t="s">
        <v>10</v>
      </c>
      <c r="E22" s="6"/>
      <c r="F22" s="6"/>
      <c r="G22" s="6"/>
      <c r="H22" s="6"/>
      <c r="I22" s="6"/>
      <c r="J22" s="6"/>
      <c r="K22" s="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0"/>
      <c r="AB22" s="20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9"/>
      <c r="AB23" s="19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9"/>
      <c r="AB24" s="19"/>
    </row>
    <row r="25" spans="1:28" s="1" customFormat="1" ht="12.75">
      <c r="A25" s="5" t="s">
        <v>11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0"/>
      <c r="AB25" s="20"/>
    </row>
    <row r="26" spans="1:28" ht="15">
      <c r="A26" s="4" t="s">
        <v>29</v>
      </c>
      <c r="B26" s="4"/>
      <c r="C26" s="4"/>
      <c r="D26" s="4">
        <f>(C20/B4)^2</f>
        <v>0.8008420211296396</v>
      </c>
      <c r="E26" s="4"/>
      <c r="F26" s="4"/>
      <c r="G26" s="4"/>
      <c r="H26" s="4"/>
      <c r="I26" s="4"/>
      <c r="J26" s="4"/>
      <c r="K26" s="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9"/>
      <c r="AB26" s="19"/>
    </row>
    <row r="27" spans="1:28" ht="12.75">
      <c r="A27" s="4" t="s">
        <v>15</v>
      </c>
      <c r="B27" s="4"/>
      <c r="C27" s="4"/>
      <c r="D27" s="4">
        <f>D26/B5+C20/(7*B4)</f>
        <v>1.9074914746049316</v>
      </c>
      <c r="E27" s="4"/>
      <c r="F27" s="4"/>
      <c r="G27" s="4"/>
      <c r="H27" s="4"/>
      <c r="I27" s="4"/>
      <c r="J27" s="4"/>
      <c r="K27" s="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9"/>
      <c r="AB27" s="19"/>
    </row>
    <row r="28" spans="1:28" ht="12.75">
      <c r="A28" s="4" t="s">
        <v>12</v>
      </c>
      <c r="B28" s="4"/>
      <c r="C28" s="4"/>
      <c r="D28" s="4">
        <f>1+D26+B6/B16+C20/(7*B4)</f>
        <v>2.6276092910737234</v>
      </c>
      <c r="E28" s="4"/>
      <c r="F28" s="4"/>
      <c r="G28" s="4"/>
      <c r="H28" s="4"/>
      <c r="I28" s="4"/>
      <c r="J28" s="4"/>
      <c r="K28" s="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9"/>
      <c r="AB28" s="19"/>
    </row>
    <row r="29" spans="1:28" ht="12.75">
      <c r="A29" s="4" t="s">
        <v>13</v>
      </c>
      <c r="B29" s="4"/>
      <c r="C29" s="4"/>
      <c r="D29" s="4">
        <f>1/B5+C20/(7*B4)</f>
        <v>2.35006476098351</v>
      </c>
      <c r="E29" s="4"/>
      <c r="F29" s="4"/>
      <c r="G29" s="4"/>
      <c r="H29" s="4"/>
      <c r="I29" s="4"/>
      <c r="J29" s="4"/>
      <c r="K29" s="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9"/>
      <c r="AB29" s="19"/>
    </row>
    <row r="30" spans="1:28" ht="12.75">
      <c r="A30" s="4" t="s">
        <v>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9"/>
      <c r="AB30" s="19"/>
    </row>
    <row r="31" spans="1:2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9"/>
      <c r="AB31" s="19"/>
    </row>
    <row r="32" spans="1:28" ht="15">
      <c r="A32" s="4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9"/>
      <c r="AB32" s="19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9"/>
      <c r="AB33" s="19"/>
    </row>
    <row r="34" spans="1:28" ht="16.5" thickBot="1">
      <c r="A34" s="4"/>
      <c r="B34" s="4"/>
      <c r="C34" s="4"/>
      <c r="D34" s="8" t="s">
        <v>37</v>
      </c>
      <c r="E34" s="25"/>
      <c r="F34" s="4"/>
      <c r="G34" s="4"/>
      <c r="H34" s="4"/>
      <c r="I34" s="4"/>
      <c r="J34" s="4"/>
      <c r="K34" s="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9"/>
      <c r="AB34" s="19"/>
    </row>
    <row r="35" spans="1:28" ht="12" customHeight="1">
      <c r="A35" s="37" t="s">
        <v>16</v>
      </c>
      <c r="B35" s="38">
        <v>120</v>
      </c>
      <c r="C35" s="38">
        <v>110</v>
      </c>
      <c r="D35" s="38">
        <v>100</v>
      </c>
      <c r="E35" s="38">
        <v>90</v>
      </c>
      <c r="F35" s="38">
        <v>80</v>
      </c>
      <c r="G35" s="38">
        <v>70</v>
      </c>
      <c r="H35" s="38">
        <v>60</v>
      </c>
      <c r="I35" s="38">
        <v>50</v>
      </c>
      <c r="J35" s="38">
        <v>40</v>
      </c>
      <c r="K35" s="39">
        <v>30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9"/>
      <c r="AB35" s="19"/>
    </row>
    <row r="36" spans="1:28" s="3" customFormat="1" ht="0.75" customHeight="1">
      <c r="A36" s="40" t="s">
        <v>17</v>
      </c>
      <c r="B36" s="41">
        <f>B35/B4</f>
        <v>2.6666666666666665</v>
      </c>
      <c r="C36" s="41">
        <f>C35/B4</f>
        <v>2.4444444444444446</v>
      </c>
      <c r="D36" s="41">
        <f>D35/B4</f>
        <v>2.2222222222222223</v>
      </c>
      <c r="E36" s="41">
        <f>E35/B4</f>
        <v>2</v>
      </c>
      <c r="F36" s="41">
        <f>F35/B4</f>
        <v>1.7777777777777777</v>
      </c>
      <c r="G36" s="41">
        <f>G35/B4</f>
        <v>1.5555555555555556</v>
      </c>
      <c r="H36" s="41">
        <f>H35/B4</f>
        <v>1.3333333333333333</v>
      </c>
      <c r="I36" s="41">
        <f>I35/B4</f>
        <v>1.1111111111111112</v>
      </c>
      <c r="J36" s="41">
        <f>J35/B4</f>
        <v>0.8888888888888888</v>
      </c>
      <c r="K36" s="42">
        <f>K35/B4</f>
        <v>0.6666666666666666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21"/>
      <c r="AB36" s="21"/>
    </row>
    <row r="37" spans="1:28" s="1" customFormat="1" ht="16.5" thickBot="1">
      <c r="A37" s="43" t="s">
        <v>18</v>
      </c>
      <c r="B37" s="44">
        <f>20*LOG(B36^4/(((B36^4-D28*B36^2+D26)^2+B36^2*(D29*B36^2-D27)^2))^0.5)</f>
        <v>-0.1165884851328573</v>
      </c>
      <c r="C37" s="44">
        <f>20*LOG(C36^4/(((C36^4-D28*C36^2+D26)^2+C36^2*(D29*C36^2-D27)^2))^0.5)</f>
        <v>-0.12729668533568833</v>
      </c>
      <c r="D37" s="44">
        <f>20*LOG(D36^4/(((D36^4-D28*D36^2+D26)^2+D36^2*(D29*D36^2-D27)^2))^0.5)</f>
        <v>-0.13549545870794033</v>
      </c>
      <c r="E37" s="44">
        <f>20*LOG(E36^4/(((E36^4-D28*E36^2+D26)^2+E36^2*(D29*E36^2-D27)^2))^0.5)</f>
        <v>-0.1358673803809566</v>
      </c>
      <c r="F37" s="44">
        <f>20*LOG(F36^4/(((F36^4-D28*F36^2+D26)^2+F36^2*(D29*F36^2-D27)^2))^0.5)</f>
        <v>-0.11587249785908513</v>
      </c>
      <c r="G37" s="44">
        <f>20*LOG(G36^4/(((G36^4-D28*G36^2+D26)^2+G36^2*(D29*G36^2-D27)^2))^0.5)</f>
        <v>-0.04573862823789593</v>
      </c>
      <c r="H37" s="44">
        <f>20*LOG(H36^4/(((H36^4-D28*H36^2+D26)^2+H36^2*(D29*H36^2-D27)^2))^0.5)</f>
        <v>0.1417288332553291</v>
      </c>
      <c r="I37" s="44">
        <f>20*LOG(I36^4/(((I36^4-D28*I36^2+D26)^2+I36^2*(D29*I36^2-D27)^2))^0.5)</f>
        <v>0.5138080069539135</v>
      </c>
      <c r="J37" s="44">
        <f>20*LOG(J36^4/(((J36^4-D28*J36^2+D26)^2+J36^2*(D29*J36^2-D27)^2))^0.5)</f>
        <v>-0.38452601178422746</v>
      </c>
      <c r="K37" s="45">
        <f>20*LOG(K36^4/(((K36^4-D28*K36^2+D26)^2+K36^2*(D29*K36^2-D27)^2))^0.5)</f>
        <v>-9.647150840505109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20"/>
      <c r="AB37" s="20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9"/>
      <c r="AB38" s="19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9"/>
      <c r="AB39" s="19"/>
    </row>
    <row r="40" spans="1:28" s="1" customFormat="1" ht="13.5" thickBot="1">
      <c r="A40" s="46" t="s">
        <v>19</v>
      </c>
      <c r="B40" s="30"/>
      <c r="C40" s="30"/>
      <c r="D40" s="30"/>
      <c r="E40" s="30"/>
      <c r="F40" s="6"/>
      <c r="G40" s="6"/>
      <c r="H40" s="6"/>
      <c r="I40" s="6"/>
      <c r="J40" s="6"/>
      <c r="K40" s="6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0"/>
      <c r="AB40" s="20"/>
    </row>
    <row r="41" spans="1:28" s="2" customFormat="1" ht="16.5" thickBot="1">
      <c r="A41" s="47" t="s">
        <v>20</v>
      </c>
      <c r="B41" s="48">
        <v>100</v>
      </c>
      <c r="C41" s="49" t="s">
        <v>21</v>
      </c>
      <c r="D41" s="58" t="s">
        <v>31</v>
      </c>
      <c r="E41" s="59" t="s">
        <v>35</v>
      </c>
      <c r="F41" s="12"/>
      <c r="G41" s="12"/>
      <c r="H41" s="12"/>
      <c r="I41" s="12"/>
      <c r="J41" s="12"/>
      <c r="K41" s="12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2"/>
      <c r="AB41" s="22"/>
    </row>
    <row r="42" spans="1:28" ht="15.75">
      <c r="A42" s="15"/>
      <c r="B42" s="15"/>
      <c r="C42" s="15"/>
      <c r="D42" s="15"/>
      <c r="E42" s="15"/>
      <c r="F42" s="4"/>
      <c r="G42" s="4"/>
      <c r="H42" s="4"/>
      <c r="I42" s="4"/>
      <c r="J42" s="4"/>
      <c r="K42" s="4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9"/>
      <c r="AB42" s="19"/>
    </row>
    <row r="43" spans="1:28" ht="18.75" thickBot="1">
      <c r="A43" s="15" t="s">
        <v>33</v>
      </c>
      <c r="B43" s="15"/>
      <c r="C43" s="15">
        <f>2350/(C20^2*B16)</f>
        <v>0.015581635228675858</v>
      </c>
      <c r="D43" s="15"/>
      <c r="E43" s="15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" customFormat="1" ht="18.75" thickBot="1">
      <c r="A44" s="16" t="s">
        <v>34</v>
      </c>
      <c r="B44" s="16"/>
      <c r="C44" s="50">
        <f>C43*B41^2-0.73*B41</f>
        <v>82.81635228675859</v>
      </c>
      <c r="D44" s="51" t="s">
        <v>21</v>
      </c>
      <c r="E44" s="58" t="s">
        <v>32</v>
      </c>
      <c r="F44" s="60" t="s">
        <v>36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  <HyperlinkBase>http://ozren_bilan.tripod.com/questions2.htm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2000-02-12T08:28:40Z</dcterms:created>
  <dcterms:modified xsi:type="dcterms:W3CDTF">2013-10-24T14:35:33Z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